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W:\2026\PRO INFANTIA\CICCONI\"/>
    </mc:Choice>
  </mc:AlternateContent>
  <xr:revisionPtr revIDLastSave="0" documentId="13_ncr:1_{F7CA4B08-AECD-4FA4-96A7-EE224639E84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etti" sheetId="1" r:id="rId1"/>
    <sheet name="Investimenti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1" i="2"/>
  <c r="F10" i="2"/>
  <c r="F9" i="2"/>
  <c r="F8" i="2"/>
  <c r="F7" i="2"/>
  <c r="F6" i="2"/>
  <c r="D12" i="2"/>
  <c r="C12" i="2"/>
  <c r="B9" i="2"/>
  <c r="B11" i="2"/>
  <c r="B73" i="2"/>
  <c r="B74" i="2" s="1"/>
  <c r="B39" i="2"/>
  <c r="B40" i="2"/>
  <c r="B41" i="2"/>
  <c r="B78" i="2"/>
  <c r="B79" i="2"/>
  <c r="B77" i="2"/>
  <c r="B65" i="2"/>
  <c r="B64" i="2"/>
  <c r="B63" i="2"/>
  <c r="B59" i="2"/>
  <c r="B58" i="2"/>
  <c r="B69" i="2"/>
  <c r="B70" i="2" s="1"/>
  <c r="B57" i="2"/>
  <c r="B56" i="2"/>
  <c r="B52" i="2"/>
  <c r="B53" i="2" s="1"/>
  <c r="B48" i="2"/>
  <c r="B49" i="2" s="1"/>
  <c r="B25" i="2"/>
  <c r="B27" i="2" s="1"/>
  <c r="B30" i="2"/>
  <c r="B31" i="2"/>
  <c r="F12" i="2" l="1"/>
  <c r="B12" i="2"/>
  <c r="B44" i="2"/>
  <c r="B80" i="2"/>
  <c r="B60" i="2"/>
  <c r="B66" i="2"/>
  <c r="B45" i="2"/>
  <c r="B33" i="2"/>
  <c r="B83" i="2" l="1"/>
  <c r="B82" i="2"/>
  <c r="B85" i="2" s="1"/>
</calcChain>
</file>

<file path=xl/sharedStrings.xml><?xml version="1.0" encoding="utf-8"?>
<sst xmlns="http://schemas.openxmlformats.org/spreadsheetml/2006/main" count="92" uniqueCount="83">
  <si>
    <t>PRO INFANTIA</t>
  </si>
  <si>
    <t>ELENCO PROGETTI</t>
  </si>
  <si>
    <t>PRO COOKING</t>
  </si>
  <si>
    <t>NOME</t>
  </si>
  <si>
    <t>PARTENZA</t>
  </si>
  <si>
    <t xml:space="preserve">AVANZAMENTO </t>
  </si>
  <si>
    <t>FINE</t>
  </si>
  <si>
    <t>DESCRIZIONE</t>
  </si>
  <si>
    <t>Fondazione Eos</t>
  </si>
  <si>
    <t>PARTNER FIN</t>
  </si>
  <si>
    <t>PARTNER TECNICO</t>
  </si>
  <si>
    <t>IMMAGINE/CORNICE/PAROLA/OPERA</t>
  </si>
  <si>
    <t>Allegato 2</t>
  </si>
  <si>
    <t>in continuità</t>
  </si>
  <si>
    <t>Fondazione Crt</t>
  </si>
  <si>
    <t>Fondazione Colonnetti</t>
  </si>
  <si>
    <t>Allegato 1 (Non tener conto del cronoprogramma)</t>
  </si>
  <si>
    <t>FONDAZIONE EOS</t>
  </si>
  <si>
    <t>AUTOSOSTENUTI</t>
  </si>
  <si>
    <t xml:space="preserve">TOTALI </t>
  </si>
  <si>
    <t xml:space="preserve">ATTREZZATURE MANCANTI </t>
  </si>
  <si>
    <t>Autoclave  strilizzatrice</t>
  </si>
  <si>
    <t xml:space="preserve">LENCO DEI COSTI DA SOSTENERE PER FINIRE I VECCHI PROGETTI E PER I NUOVI </t>
  </si>
  <si>
    <t>Tappatrice</t>
  </si>
  <si>
    <t>Compressore</t>
  </si>
  <si>
    <t xml:space="preserve">Stampante per etichette </t>
  </si>
  <si>
    <t>Cutter/denocciolatrice</t>
  </si>
  <si>
    <t xml:space="preserve">Un altro tavolo in inox su ruote </t>
  </si>
  <si>
    <t>Impastatrice</t>
  </si>
  <si>
    <t xml:space="preserve">Impianto anti incendio </t>
  </si>
  <si>
    <t>TOTALE</t>
  </si>
  <si>
    <t>INFISSI  PORTE</t>
  </si>
  <si>
    <t xml:space="preserve">Infissi e pannelli oscuranti esterni </t>
  </si>
  <si>
    <t>Porta cortile</t>
  </si>
  <si>
    <t>10 porte REI</t>
  </si>
  <si>
    <t>IMPORTI LORSO IVA, la pro non detrae</t>
  </si>
  <si>
    <t>SALONE CENTRALE</t>
  </si>
  <si>
    <t>Rinforzo strutturale (facoltativo ma andrebbe fatto)-colonne e soletta</t>
  </si>
  <si>
    <t>Istallazione pannelli fono assorbenti</t>
  </si>
  <si>
    <t>Arredi (tavoli e sedie)</t>
  </si>
  <si>
    <t xml:space="preserve">Pitture Murali </t>
  </si>
  <si>
    <t xml:space="preserve">Scaffali per dispensa in uscita </t>
  </si>
  <si>
    <t>Armadi inox x 2</t>
  </si>
  <si>
    <t xml:space="preserve">Rifacimento Bagni (M+F)  e antibagno </t>
  </si>
  <si>
    <t>TOTALE (CON INTERVENTO STRUTTURALE)</t>
  </si>
  <si>
    <r>
      <t>TOTALE (</t>
    </r>
    <r>
      <rPr>
        <b/>
        <sz val="11"/>
        <color rgb="FFFF0000"/>
        <rFont val="Calibri"/>
        <family val="2"/>
        <scheme val="minor"/>
      </rPr>
      <t>SENZA</t>
    </r>
    <r>
      <rPr>
        <b/>
        <sz val="11"/>
        <color theme="1"/>
        <rFont val="Calibri"/>
        <family val="2"/>
        <scheme val="minor"/>
      </rPr>
      <t xml:space="preserve"> INTERVENTO STRUTTURALE)</t>
    </r>
  </si>
  <si>
    <t xml:space="preserve">SENSORI ANTI INCENDIO </t>
  </si>
  <si>
    <t xml:space="preserve">Acquisto e posa sensori anti incendio </t>
  </si>
  <si>
    <t xml:space="preserve">RIFACIMENTO SALA INFORMATICA </t>
  </si>
  <si>
    <t xml:space="preserve">Sistemazione Cartongesso e impianto elettrico </t>
  </si>
  <si>
    <t>LAVORI GENERALI SULLA PAVIMENTAZIONE DELLA COMUNITA'</t>
  </si>
  <si>
    <t>Eliminazione pavimentazine in gomma presente sulla scala</t>
  </si>
  <si>
    <t xml:space="preserve">Lucidatura  vrniciatura scala </t>
  </si>
  <si>
    <t>P1 Eliminazione pavimentzione esistente e ripristino</t>
  </si>
  <si>
    <t>P2 Eliminazione pavimentzione esistente e ripristino</t>
  </si>
  <si>
    <t>RIPRISTINO E CONDIZIONAMNTO MAGAZZINI AL PIANO SEMINTERRATO</t>
  </si>
  <si>
    <t xml:space="preserve">RIPRISTINO GIARDINO ESTERNO </t>
  </si>
  <si>
    <t>Revamping giardino esterno, lavori di muratura e piantumazione preventivo Sgaravatti</t>
  </si>
  <si>
    <t>Rifacimento pavimentazione con smaltimento preesistente</t>
  </si>
  <si>
    <t>Lavori di impiantistica</t>
  </si>
  <si>
    <t xml:space="preserve">Lavori edili di ripristino </t>
  </si>
  <si>
    <t xml:space="preserve">Istallazione impianti di deumidificazione </t>
  </si>
  <si>
    <t xml:space="preserve">COMUNITA' PIANO TERZO PER NEO MAGGIORENNI / MAMMA BAMBINO </t>
  </si>
  <si>
    <t>Oper di ristrutturazione piano terzo per allestimento comunità</t>
  </si>
  <si>
    <t xml:space="preserve">Arredi e elttrodomestici </t>
  </si>
  <si>
    <t>Allestimento cucina comune</t>
  </si>
  <si>
    <t xml:space="preserve">Istallazione pannello ligneo che copre il passo carraio </t>
  </si>
  <si>
    <t>Istallazione pompe di calore</t>
  </si>
  <si>
    <t xml:space="preserve">TOTALE GENERALE CON LAVORI STRUTTURALI </t>
  </si>
  <si>
    <t xml:space="preserve">TOTALE GENERALE SENZA LAVORI STRUTTURALI </t>
  </si>
  <si>
    <t>RIFACIMENTO FCCIATA ESTERNA PRO INFANTIA APS</t>
  </si>
  <si>
    <t>Rifcimento facciata esterna opere di consolidamnto progettazione</t>
  </si>
  <si>
    <t xml:space="preserve">LAVORI ESEGUITI </t>
  </si>
  <si>
    <t>Lavori edili PRO COOKING</t>
  </si>
  <si>
    <t>Attrezzature PRO COOKING</t>
  </si>
  <si>
    <t>Acquisto pr avvio PRO COOKING</t>
  </si>
  <si>
    <t xml:space="preserve">Rifacimento e coibentazione del tetto </t>
  </si>
  <si>
    <t>Sostituzione infissi e finistre lato cortile</t>
  </si>
  <si>
    <t>FONDAZIONE AZIMUT</t>
  </si>
  <si>
    <t>ELENCO OPRE DA REALIZZARE</t>
  </si>
  <si>
    <t xml:space="preserve">TOTALE GENERALE LAVORI ESEGUITI, DA ESEGUIRE, CON LAVORI STRUTTURALI </t>
  </si>
  <si>
    <t xml:space="preserve">Impianto Audio e Video Sala Multimediale </t>
  </si>
  <si>
    <t>FONDAZIONE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</si>
</sst>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7" fontId="0" fillId="0" borderId="0" xfId="0" applyNumberFormat="1"/>
    <xf numFmtId="9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left" vertical="center" indent="1"/>
    </xf>
    <xf numFmtId="43" fontId="2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left" vertical="center" indent="1"/>
    </xf>
    <xf numFmtId="43" fontId="0" fillId="0" borderId="0" xfId="1" applyFont="1" applyAlignment="1">
      <alignment horizontal="left" vertical="center" indent="1"/>
    </xf>
    <xf numFmtId="43" fontId="4" fillId="0" borderId="0" xfId="1" applyFont="1" applyAlignment="1">
      <alignment horizontal="left" vertical="center" indent="1"/>
    </xf>
    <xf numFmtId="43" fontId="5" fillId="0" borderId="0" xfId="1" applyFont="1"/>
    <xf numFmtId="0" fontId="0" fillId="0" borderId="0" xfId="0" applyFont="1"/>
    <xf numFmtId="43" fontId="1" fillId="0" borderId="0" xfId="1" applyFont="1"/>
    <xf numFmtId="43" fontId="0" fillId="0" borderId="0" xfId="0" applyNumberFormat="1" applyFont="1"/>
    <xf numFmtId="168" fontId="2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activeCell="C10" sqref="C10"/>
    </sheetView>
  </sheetViews>
  <sheetFormatPr defaultRowHeight="14.5" x14ac:dyDescent="0.35"/>
  <cols>
    <col min="1" max="1" width="32.7265625" bestFit="1" customWidth="1"/>
    <col min="3" max="3" width="14.54296875" bestFit="1" customWidth="1"/>
    <col min="4" max="4" width="11.1796875" bestFit="1" customWidth="1"/>
    <col min="5" max="5" width="13.90625" bestFit="1" customWidth="1"/>
    <col min="6" max="6" width="19.7265625" bestFit="1" customWidth="1"/>
    <col min="7" max="7" width="43.08984375" bestFit="1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3</v>
      </c>
      <c r="B3" t="s">
        <v>4</v>
      </c>
      <c r="C3" t="s">
        <v>5</v>
      </c>
      <c r="D3" t="s">
        <v>6</v>
      </c>
      <c r="E3" t="s">
        <v>9</v>
      </c>
      <c r="F3" t="s">
        <v>10</v>
      </c>
      <c r="G3" t="s">
        <v>7</v>
      </c>
    </row>
    <row r="4" spans="1:7" x14ac:dyDescent="0.35">
      <c r="A4" t="s">
        <v>2</v>
      </c>
      <c r="B4" s="1">
        <v>45078</v>
      </c>
      <c r="C4" s="2">
        <v>0.8</v>
      </c>
      <c r="D4" s="1" t="s">
        <v>13</v>
      </c>
      <c r="E4" s="1" t="s">
        <v>8</v>
      </c>
      <c r="F4" s="1"/>
      <c r="G4" t="s">
        <v>16</v>
      </c>
    </row>
    <row r="5" spans="1:7" x14ac:dyDescent="0.35">
      <c r="A5" t="s">
        <v>11</v>
      </c>
      <c r="B5" s="1">
        <v>45078</v>
      </c>
      <c r="C5" s="2">
        <v>1</v>
      </c>
      <c r="D5" s="1" t="s">
        <v>13</v>
      </c>
      <c r="E5" t="s">
        <v>14</v>
      </c>
      <c r="F5" t="s">
        <v>15</v>
      </c>
      <c r="G5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84C3-B3E3-492E-8A94-B5A04E40DE52}">
  <dimension ref="A1:F85"/>
  <sheetViews>
    <sheetView tabSelected="1" topLeftCell="A66" workbookViewId="0">
      <selection activeCell="B85" sqref="B85"/>
    </sheetView>
  </sheetViews>
  <sheetFormatPr defaultRowHeight="14.5" x14ac:dyDescent="0.35"/>
  <cols>
    <col min="1" max="1" width="76.453125" bestFit="1" customWidth="1"/>
    <col min="2" max="2" width="14.1796875" bestFit="1" customWidth="1"/>
    <col min="3" max="3" width="15.7265625" bestFit="1" customWidth="1"/>
    <col min="4" max="4" width="19.1796875" bestFit="1" customWidth="1"/>
    <col min="5" max="5" width="19.1796875" customWidth="1"/>
    <col min="6" max="6" width="15" bestFit="1" customWidth="1"/>
  </cols>
  <sheetData>
    <row r="1" spans="1:6" x14ac:dyDescent="0.35">
      <c r="A1" t="s">
        <v>22</v>
      </c>
    </row>
    <row r="2" spans="1:6" x14ac:dyDescent="0.35">
      <c r="A2" t="s">
        <v>35</v>
      </c>
    </row>
    <row r="5" spans="1:6" x14ac:dyDescent="0.35">
      <c r="A5" s="7" t="s">
        <v>72</v>
      </c>
      <c r="C5" t="s">
        <v>17</v>
      </c>
      <c r="D5" t="s">
        <v>78</v>
      </c>
      <c r="E5" t="s">
        <v>82</v>
      </c>
      <c r="F5" t="s">
        <v>18</v>
      </c>
    </row>
    <row r="6" spans="1:6" x14ac:dyDescent="0.35">
      <c r="A6" t="s">
        <v>73</v>
      </c>
      <c r="B6" s="3">
        <v>140000</v>
      </c>
      <c r="F6" s="5">
        <f>+B6-C6-D6-E6</f>
        <v>140000</v>
      </c>
    </row>
    <row r="7" spans="1:6" x14ac:dyDescent="0.35">
      <c r="A7" t="s">
        <v>74</v>
      </c>
      <c r="B7" s="4">
        <v>90000</v>
      </c>
      <c r="C7" s="4">
        <v>50000</v>
      </c>
      <c r="D7" s="4"/>
      <c r="E7" s="4"/>
      <c r="F7" s="5">
        <f t="shared" ref="F7:F11" si="0">+B7-C7-D7-E7</f>
        <v>40000</v>
      </c>
    </row>
    <row r="8" spans="1:6" x14ac:dyDescent="0.35">
      <c r="A8" t="s">
        <v>75</v>
      </c>
      <c r="B8" s="4">
        <v>8000</v>
      </c>
      <c r="F8" s="5">
        <f t="shared" si="0"/>
        <v>8000</v>
      </c>
    </row>
    <row r="9" spans="1:6" x14ac:dyDescent="0.35">
      <c r="A9" t="s">
        <v>76</v>
      </c>
      <c r="B9" s="4">
        <f>170000*1.1</f>
        <v>187000.00000000003</v>
      </c>
      <c r="F9" s="5">
        <f t="shared" si="0"/>
        <v>187000.00000000003</v>
      </c>
    </row>
    <row r="10" spans="1:6" x14ac:dyDescent="0.35">
      <c r="A10" t="s">
        <v>81</v>
      </c>
      <c r="B10" s="4">
        <v>12000</v>
      </c>
      <c r="E10" s="4">
        <v>7000</v>
      </c>
      <c r="F10" s="5">
        <f t="shared" si="0"/>
        <v>5000</v>
      </c>
    </row>
    <row r="11" spans="1:6" x14ac:dyDescent="0.35">
      <c r="A11" t="s">
        <v>77</v>
      </c>
      <c r="B11" s="4">
        <f>55000*1.1</f>
        <v>60500.000000000007</v>
      </c>
      <c r="D11" s="4">
        <v>60500</v>
      </c>
      <c r="E11" s="4"/>
      <c r="F11" s="5">
        <f t="shared" si="0"/>
        <v>7.2759576141834259E-12</v>
      </c>
    </row>
    <row r="12" spans="1:6" x14ac:dyDescent="0.35">
      <c r="A12" s="7" t="s">
        <v>19</v>
      </c>
      <c r="B12" s="9">
        <f>+SUM(B6:B11)</f>
        <v>497500</v>
      </c>
      <c r="C12" s="9">
        <f t="shared" ref="C12:E12" si="1">+SUM(C6:C11)</f>
        <v>50000</v>
      </c>
      <c r="D12" s="9">
        <f t="shared" si="1"/>
        <v>60500</v>
      </c>
      <c r="E12" s="9">
        <f t="shared" si="1"/>
        <v>7000</v>
      </c>
      <c r="F12" s="9">
        <f>+SUM(F6:F11)</f>
        <v>380000</v>
      </c>
    </row>
    <row r="13" spans="1:6" x14ac:dyDescent="0.35">
      <c r="A13" s="7"/>
      <c r="B13" s="9"/>
      <c r="C13" s="9"/>
      <c r="D13" s="9"/>
      <c r="E13" s="9"/>
      <c r="F13" s="9"/>
    </row>
    <row r="14" spans="1:6" x14ac:dyDescent="0.35">
      <c r="A14" s="7" t="s">
        <v>79</v>
      </c>
      <c r="B14" s="9"/>
      <c r="C14" s="9"/>
      <c r="D14" s="9"/>
      <c r="E14" s="9"/>
      <c r="F14" s="9"/>
    </row>
    <row r="16" spans="1:6" x14ac:dyDescent="0.35">
      <c r="A16" s="7" t="s">
        <v>20</v>
      </c>
    </row>
    <row r="17" spans="1:2" x14ac:dyDescent="0.35">
      <c r="A17" s="6" t="s">
        <v>21</v>
      </c>
      <c r="B17" s="4">
        <v>46360</v>
      </c>
    </row>
    <row r="18" spans="1:2" x14ac:dyDescent="0.35">
      <c r="A18" s="6" t="s">
        <v>23</v>
      </c>
      <c r="B18" s="4">
        <v>5233.8</v>
      </c>
    </row>
    <row r="19" spans="1:2" x14ac:dyDescent="0.35">
      <c r="A19" s="6" t="s">
        <v>24</v>
      </c>
      <c r="B19" s="4">
        <v>3050</v>
      </c>
    </row>
    <row r="20" spans="1:2" x14ac:dyDescent="0.35">
      <c r="A20" s="6" t="s">
        <v>25</v>
      </c>
      <c r="B20" s="4">
        <v>3660</v>
      </c>
    </row>
    <row r="21" spans="1:2" x14ac:dyDescent="0.35">
      <c r="A21" s="6" t="s">
        <v>26</v>
      </c>
      <c r="B21" s="4">
        <v>3904</v>
      </c>
    </row>
    <row r="22" spans="1:2" x14ac:dyDescent="0.35">
      <c r="A22" s="6" t="s">
        <v>27</v>
      </c>
      <c r="B22" s="4">
        <v>1464</v>
      </c>
    </row>
    <row r="23" spans="1:2" x14ac:dyDescent="0.35">
      <c r="A23" s="6" t="s">
        <v>28</v>
      </c>
      <c r="B23" s="4">
        <v>2196</v>
      </c>
    </row>
    <row r="24" spans="1:2" x14ac:dyDescent="0.35">
      <c r="A24" s="6" t="s">
        <v>41</v>
      </c>
      <c r="B24" s="4">
        <v>3000</v>
      </c>
    </row>
    <row r="25" spans="1:2" x14ac:dyDescent="0.35">
      <c r="A25" s="6" t="s">
        <v>42</v>
      </c>
      <c r="B25" s="4">
        <f>1500*1.22</f>
        <v>1830</v>
      </c>
    </row>
    <row r="26" spans="1:2" x14ac:dyDescent="0.35">
      <c r="A26" s="6" t="s">
        <v>29</v>
      </c>
      <c r="B26" s="4">
        <v>6100</v>
      </c>
    </row>
    <row r="27" spans="1:2" x14ac:dyDescent="0.35">
      <c r="A27" s="8" t="s">
        <v>30</v>
      </c>
      <c r="B27" s="9">
        <f>+SUM(B17:B26)</f>
        <v>76797.8</v>
      </c>
    </row>
    <row r="29" spans="1:2" x14ac:dyDescent="0.35">
      <c r="A29" s="7" t="s">
        <v>31</v>
      </c>
    </row>
    <row r="30" spans="1:2" x14ac:dyDescent="0.35">
      <c r="A30" s="12" t="s">
        <v>32</v>
      </c>
      <c r="B30" s="4">
        <f>90000*1.22</f>
        <v>109800</v>
      </c>
    </row>
    <row r="31" spans="1:2" x14ac:dyDescent="0.35">
      <c r="A31" s="12" t="s">
        <v>33</v>
      </c>
      <c r="B31" s="4">
        <f>1500*1.22</f>
        <v>1830</v>
      </c>
    </row>
    <row r="32" spans="1:2" x14ac:dyDescent="0.35">
      <c r="A32" s="12" t="s">
        <v>34</v>
      </c>
      <c r="B32" s="4">
        <v>12200</v>
      </c>
    </row>
    <row r="33" spans="1:2" x14ac:dyDescent="0.35">
      <c r="A33" s="10" t="s">
        <v>30</v>
      </c>
      <c r="B33" s="10">
        <f>+SUM(B30:B32)</f>
        <v>123830</v>
      </c>
    </row>
    <row r="35" spans="1:2" x14ac:dyDescent="0.35">
      <c r="A35" s="7" t="s">
        <v>36</v>
      </c>
    </row>
    <row r="36" spans="1:2" ht="16" x14ac:dyDescent="0.35">
      <c r="A36" s="13" t="s">
        <v>37</v>
      </c>
      <c r="B36" s="4">
        <v>130000</v>
      </c>
    </row>
    <row r="37" spans="1:2" ht="16" x14ac:dyDescent="0.35">
      <c r="A37" s="13" t="s">
        <v>58</v>
      </c>
      <c r="B37" s="4">
        <v>76000</v>
      </c>
    </row>
    <row r="38" spans="1:2" x14ac:dyDescent="0.35">
      <c r="A38" s="12" t="s">
        <v>38</v>
      </c>
      <c r="B38" s="4">
        <v>12000</v>
      </c>
    </row>
    <row r="39" spans="1:2" x14ac:dyDescent="0.35">
      <c r="A39" s="12" t="s">
        <v>40</v>
      </c>
      <c r="B39" s="4">
        <f>5500*1.22</f>
        <v>6710</v>
      </c>
    </row>
    <row r="40" spans="1:2" x14ac:dyDescent="0.35">
      <c r="A40" s="12" t="s">
        <v>66</v>
      </c>
      <c r="B40" s="4">
        <f>8500*1.22</f>
        <v>10370</v>
      </c>
    </row>
    <row r="41" spans="1:2" x14ac:dyDescent="0.35">
      <c r="A41" s="12" t="s">
        <v>67</v>
      </c>
      <c r="B41" s="4">
        <f>14500*1.22</f>
        <v>17690</v>
      </c>
    </row>
    <row r="42" spans="1:2" x14ac:dyDescent="0.35">
      <c r="A42" s="12" t="s">
        <v>43</v>
      </c>
      <c r="B42" s="4">
        <v>16000</v>
      </c>
    </row>
    <row r="43" spans="1:2" x14ac:dyDescent="0.35">
      <c r="A43" s="12" t="s">
        <v>39</v>
      </c>
      <c r="B43" s="4">
        <v>15000</v>
      </c>
    </row>
    <row r="44" spans="1:2" ht="16" x14ac:dyDescent="0.5">
      <c r="A44" s="14" t="s">
        <v>44</v>
      </c>
      <c r="B44" s="10">
        <f>+SUM(B36:B43)</f>
        <v>283770</v>
      </c>
    </row>
    <row r="45" spans="1:2" x14ac:dyDescent="0.35">
      <c r="A45" s="10" t="s">
        <v>45</v>
      </c>
      <c r="B45" s="9">
        <f>+SUM(B38:B43)</f>
        <v>77770</v>
      </c>
    </row>
    <row r="47" spans="1:2" x14ac:dyDescent="0.35">
      <c r="A47" s="7" t="s">
        <v>46</v>
      </c>
    </row>
    <row r="48" spans="1:2" x14ac:dyDescent="0.35">
      <c r="A48" s="12" t="s">
        <v>47</v>
      </c>
      <c r="B48" s="4">
        <f>20000*1.22</f>
        <v>24400</v>
      </c>
    </row>
    <row r="49" spans="1:2" x14ac:dyDescent="0.35">
      <c r="A49" s="7" t="s">
        <v>30</v>
      </c>
      <c r="B49" s="9">
        <f>+B48</f>
        <v>24400</v>
      </c>
    </row>
    <row r="50" spans="1:2" x14ac:dyDescent="0.35">
      <c r="A50" s="7"/>
      <c r="B50" s="9"/>
    </row>
    <row r="51" spans="1:2" x14ac:dyDescent="0.35">
      <c r="A51" s="7" t="s">
        <v>48</v>
      </c>
    </row>
    <row r="52" spans="1:2" x14ac:dyDescent="0.35">
      <c r="A52" s="12" t="s">
        <v>49</v>
      </c>
      <c r="B52" s="4">
        <f>4200*1.22</f>
        <v>5124</v>
      </c>
    </row>
    <row r="53" spans="1:2" x14ac:dyDescent="0.35">
      <c r="A53" s="11" t="s">
        <v>30</v>
      </c>
      <c r="B53" s="10">
        <f>+B52</f>
        <v>5124</v>
      </c>
    </row>
    <row r="55" spans="1:2" x14ac:dyDescent="0.35">
      <c r="A55" s="7" t="s">
        <v>50</v>
      </c>
    </row>
    <row r="56" spans="1:2" x14ac:dyDescent="0.35">
      <c r="A56" s="12" t="s">
        <v>51</v>
      </c>
      <c r="B56" s="4">
        <f>5200*1.22</f>
        <v>6344</v>
      </c>
    </row>
    <row r="57" spans="1:2" x14ac:dyDescent="0.35">
      <c r="A57" s="12" t="s">
        <v>52</v>
      </c>
      <c r="B57" s="4">
        <f>2500*1.22</f>
        <v>3050</v>
      </c>
    </row>
    <row r="58" spans="1:2" x14ac:dyDescent="0.35">
      <c r="A58" s="12" t="s">
        <v>53</v>
      </c>
      <c r="B58" s="4">
        <f>58000*1.22</f>
        <v>70760</v>
      </c>
    </row>
    <row r="59" spans="1:2" x14ac:dyDescent="0.35">
      <c r="A59" s="12" t="s">
        <v>54</v>
      </c>
      <c r="B59" s="4">
        <f>58000*1.22</f>
        <v>70760</v>
      </c>
    </row>
    <row r="60" spans="1:2" x14ac:dyDescent="0.35">
      <c r="A60" s="11" t="s">
        <v>30</v>
      </c>
      <c r="B60" s="9">
        <f>+SUM(B56:B59)</f>
        <v>150914</v>
      </c>
    </row>
    <row r="61" spans="1:2" x14ac:dyDescent="0.35">
      <c r="A61" s="11"/>
      <c r="B61" s="9"/>
    </row>
    <row r="62" spans="1:2" x14ac:dyDescent="0.35">
      <c r="A62" s="7" t="s">
        <v>55</v>
      </c>
    </row>
    <row r="63" spans="1:2" x14ac:dyDescent="0.35">
      <c r="A63" s="12" t="s">
        <v>59</v>
      </c>
      <c r="B63" s="4">
        <f>12500*1.22</f>
        <v>15250</v>
      </c>
    </row>
    <row r="64" spans="1:2" x14ac:dyDescent="0.35">
      <c r="A64" s="12" t="s">
        <v>60</v>
      </c>
      <c r="B64" s="4">
        <f>9500*1.22</f>
        <v>11590</v>
      </c>
    </row>
    <row r="65" spans="1:2" x14ac:dyDescent="0.35">
      <c r="A65" s="12" t="s">
        <v>61</v>
      </c>
      <c r="B65" s="4">
        <f>14500*1.22</f>
        <v>17690</v>
      </c>
    </row>
    <row r="66" spans="1:2" x14ac:dyDescent="0.35">
      <c r="A66" s="11" t="s">
        <v>30</v>
      </c>
      <c r="B66" s="9">
        <f>+SUM(B63:B65)</f>
        <v>44530</v>
      </c>
    </row>
    <row r="68" spans="1:2" x14ac:dyDescent="0.35">
      <c r="A68" s="7" t="s">
        <v>56</v>
      </c>
    </row>
    <row r="69" spans="1:2" x14ac:dyDescent="0.35">
      <c r="A69" s="12" t="s">
        <v>57</v>
      </c>
      <c r="B69" s="4">
        <f>90000*1.22</f>
        <v>109800</v>
      </c>
    </row>
    <row r="70" spans="1:2" x14ac:dyDescent="0.35">
      <c r="A70" s="7" t="s">
        <v>30</v>
      </c>
      <c r="B70" s="9">
        <f>+B69</f>
        <v>109800</v>
      </c>
    </row>
    <row r="71" spans="1:2" x14ac:dyDescent="0.35">
      <c r="A71" s="7"/>
      <c r="B71" s="9"/>
    </row>
    <row r="72" spans="1:2" x14ac:dyDescent="0.35">
      <c r="A72" s="7" t="s">
        <v>70</v>
      </c>
      <c r="B72" s="9"/>
    </row>
    <row r="73" spans="1:2" x14ac:dyDescent="0.35">
      <c r="A73" s="15" t="s">
        <v>71</v>
      </c>
      <c r="B73" s="17">
        <f>65000*1.22</f>
        <v>79300</v>
      </c>
    </row>
    <row r="74" spans="1:2" x14ac:dyDescent="0.35">
      <c r="A74" s="7" t="s">
        <v>30</v>
      </c>
      <c r="B74" s="9">
        <f>+B73</f>
        <v>79300</v>
      </c>
    </row>
    <row r="76" spans="1:2" x14ac:dyDescent="0.35">
      <c r="A76" s="7" t="s">
        <v>62</v>
      </c>
    </row>
    <row r="77" spans="1:2" x14ac:dyDescent="0.35">
      <c r="A77" s="15" t="s">
        <v>63</v>
      </c>
      <c r="B77" s="16">
        <f>170000*1.22</f>
        <v>207400</v>
      </c>
    </row>
    <row r="78" spans="1:2" x14ac:dyDescent="0.35">
      <c r="A78" t="s">
        <v>64</v>
      </c>
      <c r="B78" s="4">
        <f>23000*1.22</f>
        <v>28060</v>
      </c>
    </row>
    <row r="79" spans="1:2" x14ac:dyDescent="0.35">
      <c r="A79" t="s">
        <v>65</v>
      </c>
      <c r="B79" s="4">
        <f>15000*1.22</f>
        <v>18300</v>
      </c>
    </row>
    <row r="80" spans="1:2" x14ac:dyDescent="0.35">
      <c r="A80" s="7" t="s">
        <v>30</v>
      </c>
      <c r="B80" s="9">
        <f>+SUM(B77:B79)</f>
        <v>253760</v>
      </c>
    </row>
    <row r="82" spans="1:2" x14ac:dyDescent="0.35">
      <c r="A82" s="7" t="s">
        <v>68</v>
      </c>
      <c r="B82" s="10">
        <f>+B27+B33+B44+B49+B53+B60+B66+B70+B80+B74</f>
        <v>1152225.8</v>
      </c>
    </row>
    <row r="83" spans="1:2" x14ac:dyDescent="0.35">
      <c r="A83" s="7" t="s">
        <v>69</v>
      </c>
      <c r="B83" s="10">
        <f>+B27+B33+B45+B49+B53+B60+B66+B70+B80+B74</f>
        <v>946225.8</v>
      </c>
    </row>
    <row r="85" spans="1:2" x14ac:dyDescent="0.35">
      <c r="A85" s="7" t="s">
        <v>80</v>
      </c>
      <c r="B85" s="18">
        <f>+B82+B12</f>
        <v>1649725.8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Progetti</vt:lpstr>
      <vt:lpstr>Investimenti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W8</dc:creator>
  <cp:lastModifiedBy>W8</cp:lastModifiedBy>
  <dcterms:created xsi:type="dcterms:W3CDTF">2015-06-05T18:19:34Z</dcterms:created>
  <dcterms:modified xsi:type="dcterms:W3CDTF">2026-02-28T17:24:04Z</dcterms:modified>
</cp:coreProperties>
</file>